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885" windowHeight="11850"/>
  </bookViews>
  <sheets>
    <sheet name="2015年收入" sheetId="1" r:id="rId1"/>
  </sheets>
  <externalReferences>
    <externalReference r:id="rId2"/>
    <externalReference r:id="rId3"/>
  </externalReferences>
  <definedNames>
    <definedName name="_xlnm._FilterDatabase" localSheetId="0" hidden="1">'2015年收入'!$A$3:$N$48</definedName>
    <definedName name="bm">#REF!</definedName>
    <definedName name="bxh">#REF!</definedName>
    <definedName name="_xlnm.Print_Area" localSheetId="0">'2015年收入'!$A$1:$N$48</definedName>
    <definedName name="_xlnm.Print_Titles" localSheetId="0">'2015年收入'!$1:$3</definedName>
    <definedName name="yssq">#REF!</definedName>
    <definedName name="部门">#REF!</definedName>
    <definedName name="预算执行情况汇总">#REF!</definedName>
  </definedNames>
  <calcPr calcId="125725" fullCalcOnLoad="1"/>
</workbook>
</file>

<file path=xl/calcChain.xml><?xml version="1.0" encoding="utf-8"?>
<calcChain xmlns="http://schemas.openxmlformats.org/spreadsheetml/2006/main">
  <c r="F4" i="1"/>
  <c r="G4"/>
  <c r="B5"/>
  <c r="F6"/>
  <c r="J7"/>
  <c r="J6" s="1"/>
  <c r="L7"/>
  <c r="M7" s="1"/>
  <c r="J8"/>
  <c r="L8"/>
  <c r="M8"/>
  <c r="J9"/>
  <c r="L9"/>
  <c r="M9" s="1"/>
  <c r="J10"/>
  <c r="L10"/>
  <c r="M10" s="1"/>
  <c r="J12"/>
  <c r="L12"/>
  <c r="M12" s="1"/>
  <c r="J13"/>
  <c r="L13"/>
  <c r="M13" s="1"/>
  <c r="J14"/>
  <c r="L14"/>
  <c r="M14" s="1"/>
  <c r="J15"/>
  <c r="L15"/>
  <c r="M15"/>
  <c r="H16"/>
  <c r="J18"/>
  <c r="J17" s="1"/>
  <c r="L18"/>
  <c r="M18" s="1"/>
  <c r="J19"/>
  <c r="L19"/>
  <c r="M19" s="1"/>
  <c r="J20"/>
  <c r="L20"/>
  <c r="M20" s="1"/>
  <c r="J21"/>
  <c r="L21"/>
  <c r="M21"/>
  <c r="J22"/>
  <c r="L22"/>
  <c r="M22" s="1"/>
  <c r="F23"/>
  <c r="F16" s="1"/>
  <c r="F31" s="1"/>
  <c r="J23"/>
  <c r="L23"/>
  <c r="M23" s="1"/>
  <c r="J24"/>
  <c r="L24"/>
  <c r="J26"/>
  <c r="J25" s="1"/>
  <c r="L26"/>
  <c r="M26" s="1"/>
  <c r="J27"/>
  <c r="L27" s="1"/>
  <c r="M27" s="1"/>
  <c r="J28"/>
  <c r="L28"/>
  <c r="M28" s="1"/>
  <c r="J29"/>
  <c r="L29" s="1"/>
  <c r="M29" s="1"/>
  <c r="J30"/>
  <c r="B31"/>
  <c r="C5" s="1"/>
  <c r="J33"/>
  <c r="F36"/>
  <c r="F34" s="1"/>
  <c r="F32" s="1"/>
  <c r="J36"/>
  <c r="J34" s="1"/>
  <c r="L34" s="1"/>
  <c r="M34" s="1"/>
  <c r="M38"/>
  <c r="M39"/>
  <c r="M40"/>
  <c r="M41"/>
  <c r="M42"/>
  <c r="M43"/>
  <c r="M44"/>
  <c r="M45"/>
  <c r="M46"/>
  <c r="M47"/>
  <c r="M48"/>
  <c r="L6" l="1"/>
  <c r="M6" s="1"/>
  <c r="J5"/>
  <c r="F37"/>
  <c r="L25"/>
  <c r="M25" s="1"/>
  <c r="J16"/>
  <c r="L17"/>
  <c r="M17" s="1"/>
  <c r="J32"/>
  <c r="L32" s="1"/>
  <c r="M32" s="1"/>
  <c r="B37"/>
  <c r="L36"/>
  <c r="M36" s="1"/>
  <c r="L33"/>
  <c r="M33" s="1"/>
  <c r="C25"/>
  <c r="C22"/>
  <c r="C18"/>
  <c r="C15"/>
  <c r="J11"/>
  <c r="C8"/>
  <c r="C23"/>
  <c r="C21"/>
  <c r="C17"/>
  <c r="C9"/>
  <c r="C7"/>
  <c r="L11" l="1"/>
  <c r="M11" s="1"/>
  <c r="L16"/>
  <c r="M16" s="1"/>
  <c r="J4"/>
  <c r="L5"/>
  <c r="M5" s="1"/>
  <c r="J31" l="1"/>
  <c r="K4" s="1"/>
  <c r="L4"/>
  <c r="M4" s="1"/>
  <c r="K21" l="1"/>
  <c r="L31"/>
  <c r="M31" s="1"/>
  <c r="K8"/>
  <c r="K15"/>
  <c r="K31"/>
  <c r="J37"/>
  <c r="L37" s="1"/>
  <c r="M37" s="1"/>
  <c r="K23"/>
  <c r="K19"/>
  <c r="K13"/>
  <c r="K10"/>
  <c r="K18"/>
  <c r="K7"/>
  <c r="K6"/>
  <c r="K22"/>
  <c r="K25"/>
  <c r="K17"/>
  <c r="K24"/>
  <c r="K20"/>
  <c r="K14"/>
  <c r="K12"/>
  <c r="K9"/>
  <c r="K26"/>
  <c r="K11"/>
  <c r="K16"/>
  <c r="K5"/>
</calcChain>
</file>

<file path=xl/sharedStrings.xml><?xml version="1.0" encoding="utf-8"?>
<sst xmlns="http://schemas.openxmlformats.org/spreadsheetml/2006/main" count="62" uniqueCount="59">
  <si>
    <t>9、预算外收入按“一上”申报。</t>
    <phoneticPr fontId="2" type="noConversion"/>
  </si>
  <si>
    <t>8、预算外收入“二上”比“一上”增加1240万元，财政局12月/14下午口头通知：“二上”预算外收入不增加，增加1240万元，另外审批。</t>
    <phoneticPr fontId="2" type="noConversion"/>
  </si>
  <si>
    <t>7、机关原分配（支出）未考虑。</t>
    <phoneticPr fontId="2" type="noConversion"/>
  </si>
  <si>
    <t>6、附属单位缴款:目前产业返回工资9.2万元，全年110万元。</t>
    <phoneticPr fontId="2" type="noConversion"/>
  </si>
  <si>
    <t xml:space="preserve">   房产税约18%计算。</t>
    <phoneticPr fontId="2" type="noConversion"/>
  </si>
  <si>
    <t>5、租赁收入按C楼256万元，翔殷路201万元，产业128万元，教室、场地和宿舍出租15万元，奉贤60万，扣除营业税、</t>
    <phoneticPr fontId="2" type="noConversion"/>
  </si>
  <si>
    <t>4、利息收入：考虑到新校区建设资金贷款，不需用资金将增加利息。。</t>
    <phoneticPr fontId="2" type="noConversion"/>
  </si>
  <si>
    <t>3、夜大学学费由成人教育部提供。</t>
    <phoneticPr fontId="2" type="noConversion"/>
  </si>
  <si>
    <t>2、本专科学费按预测。</t>
    <phoneticPr fontId="2" type="noConversion"/>
  </si>
  <si>
    <t>1、教育经费拨款按“二上”控制数。</t>
    <phoneticPr fontId="2" type="noConversion"/>
  </si>
  <si>
    <t>收入说明：</t>
    <phoneticPr fontId="2" type="noConversion"/>
  </si>
  <si>
    <t>总    计</t>
    <phoneticPr fontId="2" type="noConversion"/>
  </si>
  <si>
    <t>2、科研收入(成本)</t>
    <phoneticPr fontId="2" type="noConversion"/>
  </si>
  <si>
    <t>1、其他管理服务收入（成本）</t>
    <phoneticPr fontId="2" type="noConversion"/>
  </si>
  <si>
    <t>（二）其他收入（成本）</t>
    <phoneticPr fontId="2" type="noConversion"/>
  </si>
  <si>
    <t>（一）其他事业收入（成本）</t>
    <phoneticPr fontId="2" type="noConversion"/>
  </si>
  <si>
    <t>六、收入中的成本支出</t>
    <phoneticPr fontId="2" type="noConversion"/>
  </si>
  <si>
    <t>当年收入合计</t>
    <phoneticPr fontId="2" type="noConversion"/>
  </si>
  <si>
    <t>五、动用历年非财政结余</t>
    <phoneticPr fontId="2" type="noConversion"/>
  </si>
  <si>
    <t>四、动用历年财政结余</t>
    <phoneticPr fontId="2" type="noConversion"/>
  </si>
  <si>
    <t>4、其他管理服务收入</t>
    <phoneticPr fontId="2" type="noConversion"/>
  </si>
  <si>
    <t>3、其他资金利息收入</t>
    <phoneticPr fontId="2" type="noConversion"/>
  </si>
  <si>
    <t>2、附属单位缴款</t>
    <phoneticPr fontId="2" type="noConversion"/>
  </si>
  <si>
    <t>三、其他收入（净收入）</t>
    <phoneticPr fontId="2" type="noConversion"/>
  </si>
  <si>
    <t>（三）科研收入</t>
    <phoneticPr fontId="2" type="noConversion"/>
  </si>
  <si>
    <t>（二）其他事业收入</t>
    <phoneticPr fontId="2" type="noConversion"/>
  </si>
  <si>
    <t>5、高等学校住宿费</t>
    <phoneticPr fontId="2" type="noConversion"/>
  </si>
  <si>
    <t>4、成人高等教育学费</t>
    <phoneticPr fontId="2" type="noConversion"/>
  </si>
  <si>
    <t>3、中外合作办学学费</t>
    <phoneticPr fontId="2" type="noConversion"/>
  </si>
  <si>
    <t>2、高等职业技术教育学费</t>
    <phoneticPr fontId="2" type="noConversion"/>
  </si>
  <si>
    <r>
      <t>含重修费、2014、</t>
    </r>
    <r>
      <rPr>
        <sz val="11"/>
        <rFont val="宋体"/>
        <charset val="134"/>
      </rPr>
      <t>2015</t>
    </r>
    <r>
      <rPr>
        <sz val="11"/>
        <rFont val="宋体"/>
        <charset val="134"/>
      </rPr>
      <t>届</t>
    </r>
    <r>
      <rPr>
        <sz val="11"/>
        <rFont val="宋体"/>
        <charset val="134"/>
      </rPr>
      <t>研究生收费</t>
    </r>
    <phoneticPr fontId="2" type="noConversion"/>
  </si>
  <si>
    <t>1、全日制普通高校学费</t>
    <phoneticPr fontId="2" type="noConversion"/>
  </si>
  <si>
    <t>（一）教育收费收入</t>
    <phoneticPr fontId="2" type="noConversion"/>
  </si>
  <si>
    <t>二、事业收入</t>
    <phoneticPr fontId="2" type="noConversion"/>
  </si>
  <si>
    <t>4、利息收入</t>
    <phoneticPr fontId="2" type="noConversion"/>
  </si>
  <si>
    <t>3、国有资产出租出借收入</t>
    <phoneticPr fontId="2" type="noConversion"/>
  </si>
  <si>
    <t>2、国有资产投资收益</t>
    <phoneticPr fontId="2" type="noConversion"/>
  </si>
  <si>
    <t>1、国有资产处置收入</t>
    <phoneticPr fontId="2" type="noConversion"/>
  </si>
  <si>
    <t>（二）、八项收入</t>
    <phoneticPr fontId="2" type="noConversion"/>
  </si>
  <si>
    <t>2、内涵建设经费</t>
    <phoneticPr fontId="2" type="noConversion"/>
  </si>
  <si>
    <t>（3）财政专项</t>
    <phoneticPr fontId="2" type="noConversion"/>
  </si>
  <si>
    <t>（2）公用经费</t>
    <phoneticPr fontId="2" type="noConversion"/>
  </si>
  <si>
    <t>（1）人员经费</t>
    <phoneticPr fontId="2" type="noConversion"/>
  </si>
  <si>
    <t>1、基本办学经费</t>
    <phoneticPr fontId="2" type="noConversion"/>
  </si>
  <si>
    <t>（一）、一般财政补助收入</t>
    <phoneticPr fontId="2" type="noConversion"/>
  </si>
  <si>
    <t>一、财政补助收入</t>
    <phoneticPr fontId="2" type="noConversion"/>
  </si>
  <si>
    <t>备注</t>
    <phoneticPr fontId="2" type="noConversion"/>
  </si>
  <si>
    <t>增幅（%）</t>
    <phoneticPr fontId="2" type="noConversion"/>
  </si>
  <si>
    <t>增（减）额</t>
    <phoneticPr fontId="2" type="noConversion"/>
  </si>
  <si>
    <t>占总收入比率（%）</t>
    <phoneticPr fontId="2" type="noConversion"/>
  </si>
  <si>
    <r>
      <t>201</t>
    </r>
    <r>
      <rPr>
        <b/>
        <sz val="11"/>
        <rFont val="宋体"/>
        <charset val="134"/>
      </rPr>
      <t>5</t>
    </r>
    <r>
      <rPr>
        <b/>
        <sz val="11"/>
        <rFont val="宋体"/>
        <charset val="134"/>
      </rPr>
      <t>年预算</t>
    </r>
    <phoneticPr fontId="2" type="noConversion"/>
  </si>
  <si>
    <t>占总收入比率（%）</t>
  </si>
  <si>
    <t>2014年预算</t>
  </si>
  <si>
    <t>2013年预算</t>
  </si>
  <si>
    <t>2012年预算</t>
  </si>
  <si>
    <t>2011年预算</t>
  </si>
  <si>
    <t>项目</t>
    <phoneticPr fontId="2" type="noConversion"/>
  </si>
  <si>
    <t>单位：万元</t>
    <phoneticPr fontId="2" type="noConversion"/>
  </si>
  <si>
    <r>
      <t>201</t>
    </r>
    <r>
      <rPr>
        <b/>
        <sz val="16"/>
        <rFont val="宋体"/>
        <charset val="134"/>
      </rPr>
      <t>5</t>
    </r>
    <r>
      <rPr>
        <b/>
        <sz val="16"/>
        <rFont val="宋体"/>
        <charset val="134"/>
      </rPr>
      <t>年（一上）学校预算收入明细表</t>
    </r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</si>
</sst>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.0000_ ;_ * \-#,##0.0000_ ;_ * &quot;-&quot;??_ ;_ @_ "/>
    <numFmt numFmtId="177" formatCode="#,##0.00_ "/>
    <numFmt numFmtId="178" formatCode="_(* #,##0.00_);_(* \(#,##0.00\);_(* &quot;-&quot;??_);_(@_)"/>
  </numFmts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1" applyNumberFormat="1" applyFont="1">
      <alignment vertical="center"/>
    </xf>
    <xf numFmtId="43" fontId="1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43" fontId="4" fillId="0" borderId="1" xfId="1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43" fontId="5" fillId="0" borderId="1" xfId="1" applyFont="1" applyFill="1" applyBorder="1">
      <alignment vertical="center"/>
    </xf>
    <xf numFmtId="43" fontId="5" fillId="0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43" fontId="4" fillId="0" borderId="1" xfId="1" applyFont="1" applyFill="1" applyBorder="1">
      <alignment vertical="center"/>
    </xf>
    <xf numFmtId="43" fontId="4" fillId="0" borderId="1" xfId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 wrapText="1"/>
    </xf>
    <xf numFmtId="43" fontId="4" fillId="0" borderId="0" xfId="0" applyNumberFormat="1" applyFont="1">
      <alignment vertical="center"/>
    </xf>
    <xf numFmtId="43" fontId="5" fillId="0" borderId="1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indent="2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_x0007__x000b_" xfId="2"/>
    <cellStyle name="常规" xfId="0" builtinId="0"/>
    <cellStyle name="常规 2" xfId="3"/>
    <cellStyle name="常规 3" xfId="4"/>
    <cellStyle name="常规 4" xfId="5"/>
    <cellStyle name="千位分隔" xfId="1" builtinId="3"/>
    <cellStyle name="千位分隔 2" xfId="6"/>
    <cellStyle name="样式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csvr-date\&#39044;&#31639;&#25991;&#26723;\&#36130;&#25919;&#39044;&#31639;\2015&#24180;\&#39044;&#31639;&#32534;&#21046;\&#20108;&#19978;\2015&#24180;&#65288;&#20108;&#19978;&#65289;&#39044;&#31639;&#24213;&#31295;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c_svr\&#20869;&#37096;&#25991;&#20214;\Documents%20and%20Settings\dhm\My%20Documents\Bo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问题与变动"/>
      <sheetName val="2015年财政资金预算额度测算"/>
      <sheetName val="2015年财务收支预算总表"/>
      <sheetName val="2015年预算支出安排"/>
      <sheetName val="2015年其他收入支出明细表"/>
      <sheetName val="绩效评价项目"/>
      <sheetName val="2015年学生学费及住宿"/>
      <sheetName val="人员情况表"/>
      <sheetName val="2013年人员经费"/>
      <sheetName val="Sheet2"/>
      <sheetName val="Sheet1"/>
    </sheetNames>
    <sheetDataSet>
      <sheetData sheetId="0"/>
      <sheetData sheetId="1">
        <row r="41">
          <cell r="D41">
            <v>3621.1</v>
          </cell>
        </row>
      </sheetData>
      <sheetData sheetId="2"/>
      <sheetData sheetId="3">
        <row r="6">
          <cell r="Y6">
            <v>13460000</v>
          </cell>
          <cell r="Z6">
            <v>0</v>
          </cell>
        </row>
        <row r="9">
          <cell r="Q9">
            <v>198707063.33372298</v>
          </cell>
        </row>
        <row r="41">
          <cell r="Q41">
            <v>146018473</v>
          </cell>
        </row>
        <row r="78">
          <cell r="Q78">
            <v>36192660</v>
          </cell>
        </row>
      </sheetData>
      <sheetData sheetId="4">
        <row r="4">
          <cell r="F4">
            <v>28200000</v>
          </cell>
          <cell r="G4">
            <v>16170000</v>
          </cell>
        </row>
        <row r="9">
          <cell r="C9">
            <v>45000000</v>
          </cell>
          <cell r="E9">
            <v>55000000</v>
          </cell>
          <cell r="F9">
            <v>55000000</v>
          </cell>
        </row>
        <row r="14">
          <cell r="G14">
            <v>1200000</v>
          </cell>
        </row>
        <row r="15">
          <cell r="E15">
            <v>1500000</v>
          </cell>
        </row>
        <row r="16">
          <cell r="G16">
            <v>8300000</v>
          </cell>
        </row>
      </sheetData>
      <sheetData sheetId="5"/>
      <sheetData sheetId="6">
        <row r="5">
          <cell r="E5">
            <v>8340000</v>
          </cell>
        </row>
        <row r="6">
          <cell r="E6">
            <v>13095000</v>
          </cell>
        </row>
        <row r="7">
          <cell r="E7">
            <v>66735000</v>
          </cell>
        </row>
        <row r="8">
          <cell r="E8">
            <v>0</v>
          </cell>
        </row>
        <row r="9">
          <cell r="E9">
            <v>1340000</v>
          </cell>
        </row>
        <row r="10">
          <cell r="E10">
            <v>5790000</v>
          </cell>
        </row>
        <row r="11">
          <cell r="E11">
            <v>2646300</v>
          </cell>
        </row>
        <row r="12">
          <cell r="E12">
            <v>1710000</v>
          </cell>
        </row>
        <row r="15">
          <cell r="E15">
            <v>0</v>
          </cell>
        </row>
        <row r="17">
          <cell r="E17">
            <v>3000000</v>
          </cell>
        </row>
        <row r="18">
          <cell r="E18">
            <v>-1312500</v>
          </cell>
        </row>
        <row r="23">
          <cell r="I23">
            <v>18866200</v>
          </cell>
          <cell r="K23">
            <v>19000000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Normal="10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K54" sqref="K54"/>
    </sheetView>
  </sheetViews>
  <sheetFormatPr defaultRowHeight="14.25" outlineLevelRow="1"/>
  <cols>
    <col min="1" max="1" width="30" style="1" customWidth="1"/>
    <col min="2" max="5" width="13.625" style="1" hidden="1" customWidth="1"/>
    <col min="6" max="6" width="15.375" style="2" hidden="1" customWidth="1"/>
    <col min="7" max="7" width="11.75" style="1" hidden="1" customWidth="1"/>
    <col min="8" max="8" width="14" style="1" customWidth="1"/>
    <col min="9" max="9" width="13.625" style="1" customWidth="1"/>
    <col min="10" max="10" width="17.125" style="2" customWidth="1"/>
    <col min="11" max="11" width="11.625" style="1" customWidth="1"/>
    <col min="12" max="12" width="17" style="1" customWidth="1"/>
    <col min="13" max="13" width="17.25" style="1" customWidth="1"/>
    <col min="14" max="14" width="15.375" style="1" customWidth="1"/>
    <col min="15" max="15" width="12.875" style="1" customWidth="1"/>
    <col min="16" max="16384" width="9" style="1"/>
  </cols>
  <sheetData>
    <row r="1" spans="1:15" ht="24.7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6.5" customHeight="1">
      <c r="A2" s="31"/>
      <c r="B2" s="31"/>
      <c r="C2" s="31"/>
      <c r="D2" s="31"/>
      <c r="E2" s="31"/>
      <c r="F2" s="32"/>
      <c r="G2" s="31"/>
      <c r="H2" s="31"/>
      <c r="I2" s="31"/>
      <c r="J2" s="32"/>
      <c r="K2" s="31"/>
      <c r="L2" s="31"/>
      <c r="M2" s="31"/>
      <c r="N2" s="30" t="s">
        <v>57</v>
      </c>
    </row>
    <row r="3" spans="1:15" s="26" customFormat="1" ht="32.25" customHeight="1">
      <c r="A3" s="28" t="s">
        <v>56</v>
      </c>
      <c r="B3" s="28" t="s">
        <v>55</v>
      </c>
      <c r="C3" s="28" t="s">
        <v>49</v>
      </c>
      <c r="D3" s="28" t="s">
        <v>54</v>
      </c>
      <c r="E3" s="28" t="s">
        <v>51</v>
      </c>
      <c r="F3" s="28" t="s">
        <v>53</v>
      </c>
      <c r="G3" s="28" t="s">
        <v>51</v>
      </c>
      <c r="H3" s="28" t="s">
        <v>52</v>
      </c>
      <c r="I3" s="28" t="s">
        <v>51</v>
      </c>
      <c r="J3" s="28" t="s">
        <v>50</v>
      </c>
      <c r="K3" s="28" t="s">
        <v>49</v>
      </c>
      <c r="L3" s="28" t="s">
        <v>48</v>
      </c>
      <c r="M3" s="29" t="s">
        <v>47</v>
      </c>
      <c r="N3" s="27" t="s">
        <v>46</v>
      </c>
    </row>
    <row r="4" spans="1:15" s="26" customFormat="1" ht="32.25" customHeight="1">
      <c r="A4" s="19" t="s">
        <v>45</v>
      </c>
      <c r="B4" s="28"/>
      <c r="C4" s="28"/>
      <c r="D4" s="28"/>
      <c r="E4" s="28"/>
      <c r="F4" s="28">
        <f>F5+F11</f>
        <v>33439.108900004001</v>
      </c>
      <c r="G4" s="28">
        <f>G5+G11</f>
        <v>57.664464128369616</v>
      </c>
      <c r="H4" s="28">
        <v>42782</v>
      </c>
      <c r="I4" s="28">
        <v>72.325045137644452</v>
      </c>
      <c r="J4" s="28">
        <f>J5+J11</f>
        <v>42792.919633372301</v>
      </c>
      <c r="K4" s="28">
        <f>J4/J31*100</f>
        <v>70.409819865031338</v>
      </c>
      <c r="L4" s="28">
        <f>J4-H4</f>
        <v>10.919633372301178</v>
      </c>
      <c r="M4" s="28">
        <f>L4/H4*100</f>
        <v>2.5523896433783312E-2</v>
      </c>
      <c r="N4" s="27"/>
    </row>
    <row r="5" spans="1:15" s="9" customFormat="1" ht="20.100000000000001" customHeight="1">
      <c r="A5" s="11" t="s">
        <v>44</v>
      </c>
      <c r="B5" s="11">
        <f>SUM(B7:B9)</f>
        <v>25250.997600000002</v>
      </c>
      <c r="C5" s="11">
        <f>B5/B$31*100</f>
        <v>58.865626195391251</v>
      </c>
      <c r="D5" s="11">
        <v>29081.1</v>
      </c>
      <c r="E5" s="11">
        <v>61.797631038747433</v>
      </c>
      <c r="F5" s="11">
        <v>31989.108900004001</v>
      </c>
      <c r="G5" s="11">
        <v>55.163994596236662</v>
      </c>
      <c r="H5" s="11">
        <v>38809</v>
      </c>
      <c r="I5" s="11">
        <v>65.608496020448868</v>
      </c>
      <c r="J5" s="11">
        <f>J6+J10</f>
        <v>41712.919633372301</v>
      </c>
      <c r="K5" s="11">
        <f>J5/J$31*100</f>
        <v>68.632829509950923</v>
      </c>
      <c r="L5" s="11">
        <f>J5-H5</f>
        <v>2903.9196333723012</v>
      </c>
      <c r="M5" s="11">
        <f>L5/H5*100</f>
        <v>7.4825932989056696</v>
      </c>
      <c r="N5" s="10"/>
      <c r="O5" s="24"/>
    </row>
    <row r="6" spans="1:15" s="9" customFormat="1" ht="20.100000000000001" customHeight="1" outlineLevel="1">
      <c r="A6" s="23" t="s">
        <v>43</v>
      </c>
      <c r="B6" s="11"/>
      <c r="C6" s="11"/>
      <c r="D6" s="11"/>
      <c r="E6" s="11"/>
      <c r="F6" s="11">
        <f>F7+F8+F9</f>
        <v>31989.108900004001</v>
      </c>
      <c r="G6" s="11"/>
      <c r="H6" s="11">
        <v>35187.9</v>
      </c>
      <c r="I6" s="11">
        <v>59.486850913910502</v>
      </c>
      <c r="J6" s="11">
        <f>SUM(J7:J9)</f>
        <v>38091.819633372303</v>
      </c>
      <c r="K6" s="11">
        <f>J6/J$31*100</f>
        <v>62.674811199967884</v>
      </c>
      <c r="L6" s="11">
        <f>J6-H6</f>
        <v>2903.9196333723012</v>
      </c>
      <c r="M6" s="11">
        <f>L6/H6*100</f>
        <v>8.2526085198954782</v>
      </c>
      <c r="N6" s="10"/>
      <c r="O6" s="24"/>
    </row>
    <row r="7" spans="1:15" s="13" customFormat="1" ht="20.100000000000001" customHeight="1" outlineLevel="1">
      <c r="A7" s="25" t="s">
        <v>42</v>
      </c>
      <c r="B7" s="15">
        <v>10145.927600000001</v>
      </c>
      <c r="C7" s="15">
        <f>B7/B$31*100</f>
        <v>23.652387559812809</v>
      </c>
      <c r="D7" s="15">
        <v>10447.6</v>
      </c>
      <c r="E7" s="15">
        <v>22.201255455963416</v>
      </c>
      <c r="F7" s="15">
        <v>12762.861800003999</v>
      </c>
      <c r="G7" s="15">
        <v>22.009066947402459</v>
      </c>
      <c r="H7" s="15">
        <v>17451.722399999999</v>
      </c>
      <c r="I7" s="15">
        <v>29.502982803740842</v>
      </c>
      <c r="J7" s="15">
        <f>'[1]2015年预算支出安排'!Q9/10000</f>
        <v>19870.706333372298</v>
      </c>
      <c r="K7" s="15">
        <f>J7/J$31*100</f>
        <v>32.694493984294311</v>
      </c>
      <c r="L7" s="15">
        <f>J7-H7</f>
        <v>2418.9839333722994</v>
      </c>
      <c r="M7" s="15">
        <f>L7/H7*100</f>
        <v>13.861003962407171</v>
      </c>
      <c r="N7" s="14"/>
      <c r="O7" s="24"/>
    </row>
    <row r="8" spans="1:15" s="13" customFormat="1" ht="20.100000000000001" customHeight="1" outlineLevel="1">
      <c r="A8" s="25" t="s">
        <v>41</v>
      </c>
      <c r="B8" s="15">
        <v>7178.07</v>
      </c>
      <c r="C8" s="15">
        <f>B8/B$31*100</f>
        <v>16.733659086180104</v>
      </c>
      <c r="D8" s="15">
        <v>7886.7</v>
      </c>
      <c r="E8" s="15">
        <v>16.759317106756257</v>
      </c>
      <c r="F8" s="15">
        <v>17243.247100000001</v>
      </c>
      <c r="G8" s="15">
        <v>29.735320005924098</v>
      </c>
      <c r="H8" s="15">
        <v>13418.6276</v>
      </c>
      <c r="I8" s="15">
        <v>22.684840513656248</v>
      </c>
      <c r="J8" s="15">
        <f>'[1]2015年预算支出安排'!Q41/10000</f>
        <v>14601.847299999999</v>
      </c>
      <c r="K8" s="15">
        <f>J8/J$31*100</f>
        <v>24.025316498571275</v>
      </c>
      <c r="L8" s="15">
        <f>J8-H8</f>
        <v>1183.2196999999996</v>
      </c>
      <c r="M8" s="15">
        <f>L8/H8*100</f>
        <v>8.8177400496605163</v>
      </c>
      <c r="N8" s="14"/>
      <c r="O8" s="24"/>
    </row>
    <row r="9" spans="1:15" s="13" customFormat="1" ht="20.100000000000001" customHeight="1" outlineLevel="1">
      <c r="A9" s="25" t="s">
        <v>40</v>
      </c>
      <c r="B9" s="15">
        <v>7927</v>
      </c>
      <c r="C9" s="15">
        <f>B9/B$31*100</f>
        <v>18.479579549398334</v>
      </c>
      <c r="D9" s="15">
        <v>10746.8</v>
      </c>
      <c r="E9" s="15">
        <v>22.83705847602776</v>
      </c>
      <c r="F9" s="15">
        <v>1983</v>
      </c>
      <c r="G9" s="15">
        <v>3.4196076429101039</v>
      </c>
      <c r="H9" s="15">
        <v>4317.55</v>
      </c>
      <c r="I9" s="15">
        <v>7.2990275965134135</v>
      </c>
      <c r="J9" s="15">
        <f>'[1]2015年预算支出安排'!Q78/10000</f>
        <v>3619.2660000000001</v>
      </c>
      <c r="K9" s="15">
        <f>J9/J$31*100</f>
        <v>5.9550007171022852</v>
      </c>
      <c r="L9" s="15">
        <f>J9-H9</f>
        <v>-698.28400000000011</v>
      </c>
      <c r="M9" s="15">
        <f>L9/H9*100</f>
        <v>-16.173153756181168</v>
      </c>
      <c r="N9" s="14"/>
      <c r="O9" s="24"/>
    </row>
    <row r="10" spans="1:15" s="9" customFormat="1" ht="13.5" outlineLevel="1">
      <c r="A10" s="23" t="s">
        <v>39</v>
      </c>
      <c r="B10" s="11"/>
      <c r="C10" s="11"/>
      <c r="D10" s="11"/>
      <c r="E10" s="11"/>
      <c r="F10" s="11"/>
      <c r="G10" s="11"/>
      <c r="H10" s="11">
        <v>3621.1</v>
      </c>
      <c r="I10" s="11">
        <v>6.1216451065383648</v>
      </c>
      <c r="J10" s="11">
        <f>'[1]2015年财政资金预算额度测算'!D41</f>
        <v>3621.1</v>
      </c>
      <c r="K10" s="11">
        <f>J10/J$31*100</f>
        <v>5.9580183099830419</v>
      </c>
      <c r="L10" s="11">
        <f>J10-H10</f>
        <v>0</v>
      </c>
      <c r="M10" s="11">
        <f>L10/H10*100</f>
        <v>0</v>
      </c>
      <c r="N10" s="22"/>
      <c r="O10" s="21"/>
    </row>
    <row r="11" spans="1:15" s="9" customFormat="1" ht="20.100000000000001" customHeight="1">
      <c r="A11" s="11" t="s">
        <v>38</v>
      </c>
      <c r="B11" s="11"/>
      <c r="C11" s="11"/>
      <c r="D11" s="11">
        <v>750</v>
      </c>
      <c r="E11" s="11">
        <v>1.5937575703484592</v>
      </c>
      <c r="F11" s="11">
        <v>1450</v>
      </c>
      <c r="G11" s="11">
        <v>2.5004695321329553</v>
      </c>
      <c r="H11" s="11">
        <v>3973</v>
      </c>
      <c r="I11" s="11">
        <v>6.7165491171955836</v>
      </c>
      <c r="J11" s="11">
        <f>SUM(J12:J15)</f>
        <v>1080</v>
      </c>
      <c r="K11" s="11">
        <f>J11/J$31*100</f>
        <v>1.7769903550804136</v>
      </c>
      <c r="L11" s="11">
        <f>J11-H11</f>
        <v>-2893</v>
      </c>
      <c r="M11" s="11">
        <f>L11/H11*100</f>
        <v>-72.816511452303047</v>
      </c>
      <c r="N11" s="10"/>
    </row>
    <row r="12" spans="1:15" s="13" customFormat="1" ht="13.5" outlineLevel="1">
      <c r="A12" s="16" t="s">
        <v>37</v>
      </c>
      <c r="B12" s="15"/>
      <c r="C12" s="15"/>
      <c r="D12" s="15">
        <v>100</v>
      </c>
      <c r="E12" s="15"/>
      <c r="F12" s="15">
        <v>600</v>
      </c>
      <c r="G12" s="15"/>
      <c r="H12" s="15">
        <v>3160</v>
      </c>
      <c r="I12" s="15">
        <v>5.3421332016959582</v>
      </c>
      <c r="J12" s="15">
        <f>206000/10000</f>
        <v>20.6</v>
      </c>
      <c r="K12" s="15">
        <f>J12/J$31*100</f>
        <v>3.3894445661719001E-2</v>
      </c>
      <c r="L12" s="15">
        <f>J12-H12</f>
        <v>-3139.4</v>
      </c>
      <c r="M12" s="15">
        <f>L12/H12*100</f>
        <v>-99.348101265822791</v>
      </c>
      <c r="N12" s="17"/>
    </row>
    <row r="13" spans="1:15" s="13" customFormat="1" ht="20.100000000000001" customHeight="1" outlineLevel="1">
      <c r="A13" s="16" t="s">
        <v>36</v>
      </c>
      <c r="B13" s="15"/>
      <c r="C13" s="15"/>
      <c r="D13" s="15"/>
      <c r="E13" s="15"/>
      <c r="F13" s="15"/>
      <c r="G13" s="15"/>
      <c r="H13" s="15">
        <v>43</v>
      </c>
      <c r="I13" s="15">
        <v>7.2693584706622211E-2</v>
      </c>
      <c r="J13" s="15">
        <f>665300/10000</f>
        <v>66.53</v>
      </c>
      <c r="K13" s="15">
        <f>J13/J$31*100</f>
        <v>0.10946589659583325</v>
      </c>
      <c r="L13" s="15">
        <f>J13-H13</f>
        <v>23.53</v>
      </c>
      <c r="M13" s="15">
        <f>L13/H13*100</f>
        <v>54.720930232558139</v>
      </c>
      <c r="N13" s="14"/>
    </row>
    <row r="14" spans="1:15" s="13" customFormat="1" ht="21" customHeight="1" outlineLevel="1">
      <c r="A14" s="16" t="s">
        <v>35</v>
      </c>
      <c r="B14" s="15"/>
      <c r="C14" s="15"/>
      <c r="D14" s="15">
        <v>300</v>
      </c>
      <c r="E14" s="15">
        <v>0.63750302813938364</v>
      </c>
      <c r="F14" s="15">
        <v>400</v>
      </c>
      <c r="G14" s="15">
        <v>0.68978469851943591</v>
      </c>
      <c r="H14" s="15">
        <v>400</v>
      </c>
      <c r="I14" s="15">
        <v>0.67621939261974151</v>
      </c>
      <c r="J14" s="15">
        <f>6000000/10000</f>
        <v>600</v>
      </c>
      <c r="K14" s="15">
        <f>J14/J$31*100</f>
        <v>0.987216863933563</v>
      </c>
      <c r="L14" s="15">
        <f>J14-H14</f>
        <v>200</v>
      </c>
      <c r="M14" s="15">
        <f>L14/H14*100</f>
        <v>50</v>
      </c>
      <c r="N14" s="14"/>
    </row>
    <row r="15" spans="1:15" s="13" customFormat="1" ht="20.100000000000001" customHeight="1" outlineLevel="1">
      <c r="A15" s="16" t="s">
        <v>34</v>
      </c>
      <c r="B15" s="15"/>
      <c r="C15" s="15">
        <f>B15/B$31*100</f>
        <v>0</v>
      </c>
      <c r="D15" s="15">
        <v>350</v>
      </c>
      <c r="E15" s="15">
        <v>0.74375353282928103</v>
      </c>
      <c r="F15" s="15">
        <v>450</v>
      </c>
      <c r="G15" s="15">
        <v>0.77600778583436547</v>
      </c>
      <c r="H15" s="15">
        <v>370</v>
      </c>
      <c r="I15" s="15">
        <v>0.62550293817326097</v>
      </c>
      <c r="J15" s="15">
        <f>3128700/10000-40+120</f>
        <v>392.87</v>
      </c>
      <c r="K15" s="15">
        <f>J15/J$31*100</f>
        <v>0.64641314888929824</v>
      </c>
      <c r="L15" s="15">
        <f>J15-H15</f>
        <v>22.870000000000005</v>
      </c>
      <c r="M15" s="15">
        <f>L15/H15*100</f>
        <v>6.1810810810810821</v>
      </c>
      <c r="N15" s="14"/>
    </row>
    <row r="16" spans="1:15" s="9" customFormat="1" ht="20.100000000000001" customHeight="1">
      <c r="A16" s="11" t="s">
        <v>33</v>
      </c>
      <c r="B16" s="11"/>
      <c r="C16" s="11"/>
      <c r="D16" s="11"/>
      <c r="E16" s="11"/>
      <c r="F16" s="11">
        <f>F17+F23</f>
        <v>16200</v>
      </c>
      <c r="G16" s="11"/>
      <c r="H16" s="11">
        <f>H17+H23</f>
        <v>15140.4</v>
      </c>
      <c r="I16" s="11">
        <v>25.003888261507562</v>
      </c>
      <c r="J16" s="11">
        <f>J17+J23+J24</f>
        <v>15538</v>
      </c>
      <c r="K16" s="11">
        <f>J16/J$31*100</f>
        <v>25.565626052999509</v>
      </c>
      <c r="L16" s="11">
        <f>J16-H16</f>
        <v>397.60000000000036</v>
      </c>
      <c r="M16" s="11">
        <f>L16/H16*100</f>
        <v>2.6260864970542417</v>
      </c>
      <c r="N16" s="10"/>
      <c r="O16" s="21"/>
    </row>
    <row r="17" spans="1:15" s="9" customFormat="1" ht="20.100000000000001" customHeight="1">
      <c r="A17" s="11" t="s">
        <v>32</v>
      </c>
      <c r="B17" s="11">
        <v>15441.5</v>
      </c>
      <c r="C17" s="11">
        <f>B17/B$31*100</f>
        <v>35.997530921159878</v>
      </c>
      <c r="D17" s="11">
        <v>15677.5</v>
      </c>
      <c r="E17" s="11">
        <v>33.314845745517289</v>
      </c>
      <c r="F17" s="11">
        <v>15150</v>
      </c>
      <c r="G17" s="11">
        <v>26.125595456423639</v>
      </c>
      <c r="H17" s="11">
        <v>13735</v>
      </c>
      <c r="I17" s="11">
        <v>23.219683394080377</v>
      </c>
      <c r="J17" s="11">
        <f>SUM(J18:J22)</f>
        <v>13921</v>
      </c>
      <c r="K17" s="11">
        <f>J17/J$31*100</f>
        <v>22.90507660469855</v>
      </c>
      <c r="L17" s="11">
        <f>J17-H17</f>
        <v>186</v>
      </c>
      <c r="M17" s="11">
        <f>L17/H17*100</f>
        <v>1.3542045868219876</v>
      </c>
      <c r="N17" s="10"/>
    </row>
    <row r="18" spans="1:15" s="13" customFormat="1" ht="40.5" outlineLevel="1">
      <c r="A18" s="16" t="s">
        <v>31</v>
      </c>
      <c r="B18" s="15">
        <v>8129</v>
      </c>
      <c r="C18" s="15">
        <f>B18/B$31*100</f>
        <v>18.950485953962286</v>
      </c>
      <c r="D18" s="15">
        <v>8437</v>
      </c>
      <c r="E18" s="15">
        <v>17.928710161373267</v>
      </c>
      <c r="F18" s="15">
        <v>8204.9</v>
      </c>
      <c r="G18" s="15">
        <v>14.149036182205299</v>
      </c>
      <c r="H18" s="15">
        <v>8085.88</v>
      </c>
      <c r="I18" s="15">
        <v>13.66957215599029</v>
      </c>
      <c r="J18" s="15">
        <f>('[1]2015年学生学费及住宿'!E5+'[1]2015年学生学费及住宿'!E7+'[1]2015年学生学费及住宿'!E15+'[1]2015年学生学费及住宿'!E11+'[1]2015年学生学费及住宿'!E17+'[1]2015年学生学费及住宿'!E12)/10000</f>
        <v>8243.1299999999992</v>
      </c>
      <c r="K18" s="15">
        <f>J18/J$31*100</f>
        <v>13.562928245994451</v>
      </c>
      <c r="L18" s="15">
        <f>J18-H18</f>
        <v>157.24999999999909</v>
      </c>
      <c r="M18" s="15">
        <f>L18/H18*100</f>
        <v>1.9447481288369242</v>
      </c>
      <c r="N18" s="17" t="s">
        <v>30</v>
      </c>
    </row>
    <row r="19" spans="1:15" s="13" customFormat="1" ht="20.100000000000001" customHeight="1" outlineLevel="1">
      <c r="A19" s="16" t="s">
        <v>29</v>
      </c>
      <c r="B19" s="15">
        <v>1748</v>
      </c>
      <c r="C19" s="15"/>
      <c r="D19" s="15">
        <v>1684.5</v>
      </c>
      <c r="E19" s="15">
        <v>3.5795795030026398</v>
      </c>
      <c r="F19" s="15">
        <v>1635.5</v>
      </c>
      <c r="G19" s="15">
        <v>2.8203571860713437</v>
      </c>
      <c r="H19" s="15">
        <v>744</v>
      </c>
      <c r="I19" s="15">
        <v>1.2577680702727194</v>
      </c>
      <c r="J19" s="15">
        <f>('[1]2015年学生学费及住宿'!E9+'[1]2015年学生学费及住宿'!E10+'[1]2015年学生学费及住宿'!E18)/10000</f>
        <v>581.75</v>
      </c>
      <c r="K19" s="15">
        <f>J19/J$31*100</f>
        <v>0.95718901765558395</v>
      </c>
      <c r="L19" s="15">
        <f>J19-H19</f>
        <v>-162.25</v>
      </c>
      <c r="M19" s="15">
        <f>L19/H19*100</f>
        <v>-21.807795698924732</v>
      </c>
      <c r="N19" s="14"/>
    </row>
    <row r="20" spans="1:15" s="13" customFormat="1" ht="20.100000000000001" customHeight="1" outlineLevel="1">
      <c r="A20" s="16" t="s">
        <v>28</v>
      </c>
      <c r="B20" s="15">
        <v>1654.5</v>
      </c>
      <c r="C20" s="15"/>
      <c r="D20" s="15">
        <v>1752</v>
      </c>
      <c r="E20" s="15">
        <v>3.7230176843340006</v>
      </c>
      <c r="F20" s="15">
        <v>1576.5</v>
      </c>
      <c r="G20" s="15">
        <v>2.7186139430397267</v>
      </c>
      <c r="H20" s="15">
        <v>1299</v>
      </c>
      <c r="I20" s="15">
        <v>2.1960224775326105</v>
      </c>
      <c r="J20" s="15">
        <f>('[1]2015年学生学费及住宿'!E6+'[1]2015年学生学费及住宿'!E8)/10000</f>
        <v>1309.5</v>
      </c>
      <c r="K20" s="15">
        <f>J20/J$31*100</f>
        <v>2.1546008055350017</v>
      </c>
      <c r="L20" s="15">
        <f>J20-H20</f>
        <v>10.5</v>
      </c>
      <c r="M20" s="15">
        <f>L20/H20*100</f>
        <v>0.80831408775981528</v>
      </c>
      <c r="N20" s="14"/>
    </row>
    <row r="21" spans="1:15" s="13" customFormat="1" ht="20.100000000000001" customHeight="1" outlineLevel="1">
      <c r="A21" s="16" t="s">
        <v>27</v>
      </c>
      <c r="B21" s="15">
        <v>1600</v>
      </c>
      <c r="C21" s="15">
        <f>B21/B$31*100</f>
        <v>3.7299517193184473</v>
      </c>
      <c r="D21" s="15">
        <v>1400</v>
      </c>
      <c r="E21" s="15">
        <v>2.9750141313171241</v>
      </c>
      <c r="F21" s="15">
        <v>1660</v>
      </c>
      <c r="G21" s="15">
        <v>2.862606498855659</v>
      </c>
      <c r="H21" s="15">
        <v>1650</v>
      </c>
      <c r="I21" s="15">
        <v>2.7894049945564339</v>
      </c>
      <c r="J21" s="15">
        <f>'[1]2015年学生学费及住宿'!K23/10000</f>
        <v>1900</v>
      </c>
      <c r="K21" s="15">
        <f>J21/J$31*100</f>
        <v>3.1261867357896165</v>
      </c>
      <c r="L21" s="15">
        <f>J21-H21</f>
        <v>250</v>
      </c>
      <c r="M21" s="15">
        <f>L21/H21*100</f>
        <v>15.151515151515152</v>
      </c>
      <c r="N21" s="14"/>
    </row>
    <row r="22" spans="1:15" s="13" customFormat="1" ht="20.100000000000001" customHeight="1" outlineLevel="1">
      <c r="A22" s="16" t="s">
        <v>26</v>
      </c>
      <c r="B22" s="15">
        <v>2310</v>
      </c>
      <c r="C22" s="15">
        <f>B22/B$31*100</f>
        <v>5.3851177947660078</v>
      </c>
      <c r="D22" s="15">
        <v>2404</v>
      </c>
      <c r="E22" s="15">
        <v>5.1085242654902618</v>
      </c>
      <c r="F22" s="15">
        <v>2073.1</v>
      </c>
      <c r="G22" s="15">
        <v>3.5749816462516062</v>
      </c>
      <c r="H22" s="15">
        <v>1956.12</v>
      </c>
      <c r="I22" s="15">
        <v>3.3069156957283221</v>
      </c>
      <c r="J22" s="15">
        <f>'[1]2015年学生学费及住宿'!I23/10000</f>
        <v>1886.62</v>
      </c>
      <c r="K22" s="15">
        <f>J22/J$31*100</f>
        <v>3.1041717997238973</v>
      </c>
      <c r="L22" s="15">
        <f>J22-H22</f>
        <v>-69.5</v>
      </c>
      <c r="M22" s="15">
        <f>L22/H22*100</f>
        <v>-3.5529517616506148</v>
      </c>
      <c r="N22" s="14"/>
    </row>
    <row r="23" spans="1:15" s="9" customFormat="1" ht="20.100000000000001" customHeight="1">
      <c r="A23" s="20" t="s">
        <v>25</v>
      </c>
      <c r="B23" s="11">
        <v>1053</v>
      </c>
      <c r="C23" s="11">
        <f>B23/B$31*100</f>
        <v>2.4547744752764533</v>
      </c>
      <c r="D23" s="11">
        <v>1400</v>
      </c>
      <c r="E23" s="11">
        <v>2.9750141313171241</v>
      </c>
      <c r="F23" s="11">
        <f>1400-350</f>
        <v>1050</v>
      </c>
      <c r="G23" s="11">
        <v>7.3460345930573627</v>
      </c>
      <c r="H23" s="11">
        <v>1405.4</v>
      </c>
      <c r="I23" s="11">
        <v>1.784204867427188</v>
      </c>
      <c r="J23" s="11">
        <f>'[1]2015年其他收入支出明细表'!G4/10000</f>
        <v>1617</v>
      </c>
      <c r="K23" s="11">
        <f>J23/J$31*100</f>
        <v>2.6605494483009524</v>
      </c>
      <c r="L23" s="11">
        <f>J23-H23</f>
        <v>211.59999999999991</v>
      </c>
      <c r="M23" s="11">
        <f>L23/H23*100</f>
        <v>15.056211754660588</v>
      </c>
      <c r="N23" s="10"/>
    </row>
    <row r="24" spans="1:15" s="9" customFormat="1" ht="20.100000000000001" customHeight="1">
      <c r="A24" s="20" t="s">
        <v>24</v>
      </c>
      <c r="B24" s="11"/>
      <c r="C24" s="11"/>
      <c r="D24" s="11"/>
      <c r="E24" s="11"/>
      <c r="F24" s="11">
        <v>200</v>
      </c>
      <c r="G24" s="11"/>
      <c r="H24" s="11">
        <v>0</v>
      </c>
      <c r="I24" s="11">
        <v>0.33810969630987076</v>
      </c>
      <c r="J24" s="11">
        <f>'[1]2015年其他收入支出明细表'!E9/10000-5500</f>
        <v>0</v>
      </c>
      <c r="K24" s="11">
        <f>J24/J$31*100</f>
        <v>0</v>
      </c>
      <c r="L24" s="11">
        <f>J24-H24</f>
        <v>0</v>
      </c>
      <c r="M24" s="11"/>
      <c r="N24" s="10"/>
    </row>
    <row r="25" spans="1:15" s="9" customFormat="1" ht="20.100000000000001" customHeight="1">
      <c r="A25" s="19" t="s">
        <v>23</v>
      </c>
      <c r="B25" s="11">
        <v>2203.5</v>
      </c>
      <c r="C25" s="11">
        <f>B25/B$31*100</f>
        <v>5.1368428834488746</v>
      </c>
      <c r="D25" s="11">
        <v>1550</v>
      </c>
      <c r="E25" s="11">
        <v>3.2937656453868156</v>
      </c>
      <c r="F25" s="11">
        <v>1250</v>
      </c>
      <c r="G25" s="11">
        <v>16.209940415206745</v>
      </c>
      <c r="H25" s="11">
        <v>670</v>
      </c>
      <c r="I25" s="11">
        <v>2.0624691474902117</v>
      </c>
      <c r="J25" s="11">
        <f>J26+J27+J28</f>
        <v>1100</v>
      </c>
      <c r="K25" s="11">
        <f>J25/J$31*100</f>
        <v>1.8098975838781988</v>
      </c>
      <c r="L25" s="11">
        <f>J25-H25</f>
        <v>430</v>
      </c>
      <c r="M25" s="11">
        <f>L25/H25*100</f>
        <v>64.179104477611943</v>
      </c>
      <c r="N25" s="10"/>
    </row>
    <row r="26" spans="1:15" s="13" customFormat="1" ht="20.100000000000001" customHeight="1" outlineLevel="1">
      <c r="A26" s="16" t="s">
        <v>22</v>
      </c>
      <c r="B26" s="15">
        <v>150</v>
      </c>
      <c r="C26" s="15"/>
      <c r="D26" s="15">
        <v>150</v>
      </c>
      <c r="E26" s="15"/>
      <c r="F26" s="15">
        <v>150</v>
      </c>
      <c r="G26" s="15"/>
      <c r="H26" s="15">
        <v>120</v>
      </c>
      <c r="I26" s="15">
        <v>0.20286581778592247</v>
      </c>
      <c r="J26" s="15">
        <f>'[1]2015年其他收入支出明细表'!G14/10000</f>
        <v>120</v>
      </c>
      <c r="K26" s="15">
        <f>J26/J$31*100</f>
        <v>0.19744337278671262</v>
      </c>
      <c r="L26" s="15">
        <f>J26-H26</f>
        <v>0</v>
      </c>
      <c r="M26" s="15">
        <f>L26/H26*100</f>
        <v>0</v>
      </c>
      <c r="N26" s="14"/>
      <c r="O26" s="18"/>
    </row>
    <row r="27" spans="1:15" s="13" customFormat="1" ht="20.100000000000001" customHeight="1" outlineLevel="1">
      <c r="A27" s="16" t="s">
        <v>21</v>
      </c>
      <c r="B27" s="15"/>
      <c r="C27" s="15"/>
      <c r="D27" s="15"/>
      <c r="E27" s="15"/>
      <c r="F27" s="15">
        <v>150</v>
      </c>
      <c r="G27" s="15"/>
      <c r="H27" s="15">
        <v>200</v>
      </c>
      <c r="I27" s="15"/>
      <c r="J27" s="15">
        <f>'[1]2015年其他收入支出明细表'!E15/10000</f>
        <v>150</v>
      </c>
      <c r="K27" s="15"/>
      <c r="L27" s="15">
        <f>J27-H27</f>
        <v>-50</v>
      </c>
      <c r="M27" s="15">
        <f>L27/H27*100</f>
        <v>-25</v>
      </c>
      <c r="N27" s="14"/>
      <c r="O27" s="18"/>
    </row>
    <row r="28" spans="1:15" s="13" customFormat="1" ht="20.100000000000001" customHeight="1" outlineLevel="1">
      <c r="A28" s="16" t="s">
        <v>20</v>
      </c>
      <c r="B28" s="15">
        <v>1000.5</v>
      </c>
      <c r="C28" s="15"/>
      <c r="D28" s="15">
        <v>50</v>
      </c>
      <c r="E28" s="15"/>
      <c r="F28" s="15">
        <v>250</v>
      </c>
      <c r="G28" s="15"/>
      <c r="H28" s="15">
        <v>350</v>
      </c>
      <c r="I28" s="15"/>
      <c r="J28" s="15">
        <f>'[1]2015年其他收入支出明细表'!G16/10000</f>
        <v>830</v>
      </c>
      <c r="K28" s="15"/>
      <c r="L28" s="15">
        <f>J28-H28</f>
        <v>480</v>
      </c>
      <c r="M28" s="15">
        <f>L28/H28*100</f>
        <v>137.14285714285714</v>
      </c>
      <c r="N28" s="14"/>
    </row>
    <row r="29" spans="1:15" s="9" customFormat="1" ht="20.100000000000001" customHeight="1">
      <c r="A29" s="11" t="s">
        <v>19</v>
      </c>
      <c r="B29" s="11"/>
      <c r="C29" s="11"/>
      <c r="D29" s="11">
        <v>2215</v>
      </c>
      <c r="E29" s="11"/>
      <c r="F29" s="11">
        <v>2400</v>
      </c>
      <c r="G29" s="11"/>
      <c r="H29" s="11">
        <v>360</v>
      </c>
      <c r="I29" s="11"/>
      <c r="J29" s="11">
        <f>'[1]2015年预算支出安排'!Y6/10000</f>
        <v>1346</v>
      </c>
      <c r="K29" s="11"/>
      <c r="L29" s="11">
        <f>J29-H29</f>
        <v>986</v>
      </c>
      <c r="M29" s="11">
        <f>L29/H29*100</f>
        <v>273.88888888888891</v>
      </c>
      <c r="N29" s="10"/>
    </row>
    <row r="30" spans="1:15" s="9" customFormat="1" ht="20.100000000000001" customHeight="1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>
        <f>'[1]2015年预算支出安排'!Z6/10000</f>
        <v>0</v>
      </c>
      <c r="K30" s="11"/>
      <c r="L30" s="11"/>
      <c r="M30" s="11"/>
      <c r="N30" s="10"/>
    </row>
    <row r="31" spans="1:15" s="9" customFormat="1" ht="20.100000000000001" customHeight="1">
      <c r="A31" s="12" t="s">
        <v>17</v>
      </c>
      <c r="B31" s="11">
        <f>B25+B17+B5</f>
        <v>42895.997600000002</v>
      </c>
      <c r="C31" s="11"/>
      <c r="D31" s="11">
        <v>47058.6</v>
      </c>
      <c r="E31" s="11">
        <v>100</v>
      </c>
      <c r="F31" s="11">
        <f>F4+F16+F25+F29</f>
        <v>53289.108900004001</v>
      </c>
      <c r="G31" s="11">
        <v>100</v>
      </c>
      <c r="H31" s="11">
        <v>59152.4</v>
      </c>
      <c r="I31" s="11">
        <v>100</v>
      </c>
      <c r="J31" s="11">
        <f>J4+J16+J25+J29+J30</f>
        <v>60776.919633372301</v>
      </c>
      <c r="K31" s="11">
        <f>J31/J$31*100</f>
        <v>100</v>
      </c>
      <c r="L31" s="11">
        <f>J31-H31</f>
        <v>1624.5196333722997</v>
      </c>
      <c r="M31" s="11">
        <f>L31/H31*100</f>
        <v>2.7463291994446544</v>
      </c>
      <c r="N31" s="10"/>
    </row>
    <row r="32" spans="1:15" s="9" customFormat="1" ht="20.100000000000001" customHeight="1">
      <c r="A32" s="11" t="s">
        <v>16</v>
      </c>
      <c r="B32" s="11"/>
      <c r="C32" s="11"/>
      <c r="D32" s="11"/>
      <c r="E32" s="11"/>
      <c r="F32" s="11">
        <f>SUM(F33:F34)</f>
        <v>7100</v>
      </c>
      <c r="G32" s="11"/>
      <c r="H32" s="11">
        <v>7738</v>
      </c>
      <c r="I32" s="11"/>
      <c r="J32" s="11">
        <f>SUM(J33:J34)</f>
        <v>8320</v>
      </c>
      <c r="K32" s="11"/>
      <c r="L32" s="11">
        <f>J32-H32</f>
        <v>582</v>
      </c>
      <c r="M32" s="11">
        <f>L32/H32*100</f>
        <v>7.5213233393641765</v>
      </c>
      <c r="N32" s="10"/>
    </row>
    <row r="33" spans="1:14" s="9" customFormat="1" ht="20.100000000000001" customHeight="1">
      <c r="A33" s="11" t="s">
        <v>15</v>
      </c>
      <c r="B33" s="11"/>
      <c r="C33" s="11"/>
      <c r="D33" s="11"/>
      <c r="E33" s="11"/>
      <c r="F33" s="11">
        <v>2100</v>
      </c>
      <c r="G33" s="11"/>
      <c r="H33" s="11">
        <v>2862.6</v>
      </c>
      <c r="I33" s="11"/>
      <c r="J33" s="11">
        <f>'[1]2015年其他收入支出明细表'!F4/10000</f>
        <v>2820</v>
      </c>
      <c r="K33" s="11"/>
      <c r="L33" s="11">
        <f>J33-H33</f>
        <v>-42.599999999999909</v>
      </c>
      <c r="M33" s="11">
        <f>L33/H33*100</f>
        <v>-1.4881576189478065</v>
      </c>
      <c r="N33" s="10"/>
    </row>
    <row r="34" spans="1:14" s="13" customFormat="1" ht="20.100000000000001" customHeight="1">
      <c r="A34" s="11" t="s">
        <v>14</v>
      </c>
      <c r="B34" s="15"/>
      <c r="C34" s="15"/>
      <c r="D34" s="15"/>
      <c r="E34" s="15"/>
      <c r="F34" s="11">
        <f>SUM(F35:F36)</f>
        <v>5000</v>
      </c>
      <c r="G34" s="15"/>
      <c r="H34" s="15">
        <v>5000</v>
      </c>
      <c r="I34" s="15"/>
      <c r="J34" s="11">
        <f>SUM(J35:J36)</f>
        <v>5500</v>
      </c>
      <c r="K34" s="15"/>
      <c r="L34" s="11">
        <f>J34-H34</f>
        <v>500</v>
      </c>
      <c r="M34" s="15">
        <f>L34/H34*100</f>
        <v>10</v>
      </c>
      <c r="N34" s="14"/>
    </row>
    <row r="35" spans="1:14" s="13" customFormat="1" ht="13.5">
      <c r="A35" s="16" t="s">
        <v>13</v>
      </c>
      <c r="B35" s="15"/>
      <c r="C35" s="15"/>
      <c r="D35" s="15"/>
      <c r="E35" s="15"/>
      <c r="F35" s="15">
        <v>500</v>
      </c>
      <c r="G35" s="15"/>
      <c r="H35" s="15"/>
      <c r="I35" s="15"/>
      <c r="J35" s="15"/>
      <c r="K35" s="15"/>
      <c r="L35" s="15"/>
      <c r="M35" s="15"/>
      <c r="N35" s="17"/>
    </row>
    <row r="36" spans="1:14" s="13" customFormat="1" ht="20.100000000000001" customHeight="1">
      <c r="A36" s="16" t="s">
        <v>12</v>
      </c>
      <c r="B36" s="15"/>
      <c r="C36" s="15"/>
      <c r="D36" s="15"/>
      <c r="E36" s="15"/>
      <c r="F36" s="15">
        <f>'[1]2015年其他收入支出明细表'!C9/10000</f>
        <v>4500</v>
      </c>
      <c r="G36" s="15"/>
      <c r="H36" s="15">
        <v>5000</v>
      </c>
      <c r="I36" s="15"/>
      <c r="J36" s="15">
        <f>'[1]2015年其他收入支出明细表'!F9/10000</f>
        <v>5500</v>
      </c>
      <c r="K36" s="15"/>
      <c r="L36" s="15">
        <f>J36-H36</f>
        <v>500</v>
      </c>
      <c r="M36" s="15">
        <f>L36/H36*100</f>
        <v>10</v>
      </c>
      <c r="N36" s="14"/>
    </row>
    <row r="37" spans="1:14" s="9" customFormat="1" ht="20.100000000000001" customHeight="1">
      <c r="A37" s="12" t="s">
        <v>11</v>
      </c>
      <c r="B37" s="11">
        <f>B29+B31</f>
        <v>42895.997600000002</v>
      </c>
      <c r="C37" s="11"/>
      <c r="D37" s="11">
        <v>49273.599999999999</v>
      </c>
      <c r="E37" s="11"/>
      <c r="F37" s="11">
        <f>SUM(F31:F32)</f>
        <v>60389.108900004001</v>
      </c>
      <c r="G37" s="11"/>
      <c r="H37" s="11">
        <v>66815</v>
      </c>
      <c r="I37" s="11"/>
      <c r="J37" s="11">
        <f>SUM(J31:J32)</f>
        <v>69096.919633372308</v>
      </c>
      <c r="K37" s="11"/>
      <c r="L37" s="11">
        <f>J37-H37</f>
        <v>2281.9196333723085</v>
      </c>
      <c r="M37" s="11">
        <f>L37/H37*100</f>
        <v>3.4152804510548656</v>
      </c>
      <c r="N37" s="10"/>
    </row>
    <row r="38" spans="1:14" ht="20.25" hidden="1" customHeight="1">
      <c r="A38" s="8" t="s">
        <v>10</v>
      </c>
      <c r="B38" s="7"/>
      <c r="C38" s="4"/>
      <c r="D38" s="4"/>
      <c r="E38" s="4"/>
      <c r="F38" s="5"/>
      <c r="G38" s="4"/>
      <c r="H38" s="4"/>
      <c r="I38" s="4"/>
      <c r="J38" s="5"/>
      <c r="K38" s="4"/>
      <c r="L38" s="4"/>
      <c r="M38" s="6" t="e">
        <f>(J38-F38)/F38*100</f>
        <v>#DIV/0!</v>
      </c>
    </row>
    <row r="39" spans="1:14" hidden="1">
      <c r="A39" s="4" t="s">
        <v>9</v>
      </c>
      <c r="B39" s="4"/>
      <c r="C39" s="4"/>
      <c r="D39" s="4"/>
      <c r="E39" s="4"/>
      <c r="F39" s="5"/>
      <c r="G39" s="4"/>
      <c r="H39" s="4"/>
      <c r="I39" s="4"/>
      <c r="J39" s="5"/>
      <c r="K39" s="4"/>
      <c r="L39" s="4"/>
      <c r="M39" s="6" t="e">
        <f>(J39-F39)/F39*100</f>
        <v>#DIV/0!</v>
      </c>
    </row>
    <row r="40" spans="1:14" hidden="1">
      <c r="A40" s="4" t="s">
        <v>8</v>
      </c>
      <c r="B40" s="4"/>
      <c r="C40" s="4"/>
      <c r="D40" s="4"/>
      <c r="E40" s="4"/>
      <c r="F40" s="5"/>
      <c r="G40" s="4"/>
      <c r="H40" s="4"/>
      <c r="I40" s="4"/>
      <c r="J40" s="5"/>
      <c r="K40" s="4"/>
      <c r="L40" s="4"/>
      <c r="M40" s="6" t="e">
        <f>(J40-F40)/F40*100</f>
        <v>#DIV/0!</v>
      </c>
    </row>
    <row r="41" spans="1:14" hidden="1">
      <c r="A41" s="4" t="s">
        <v>7</v>
      </c>
      <c r="B41" s="4"/>
      <c r="C41" s="4"/>
      <c r="D41" s="4"/>
      <c r="E41" s="4"/>
      <c r="F41" s="5"/>
      <c r="G41" s="4"/>
      <c r="H41" s="4"/>
      <c r="I41" s="4"/>
      <c r="J41" s="5"/>
      <c r="K41" s="4"/>
      <c r="L41" s="4"/>
      <c r="M41" s="6" t="e">
        <f>(J41-F41)/F41*100</f>
        <v>#DIV/0!</v>
      </c>
    </row>
    <row r="42" spans="1:14" hidden="1">
      <c r="A42" s="4" t="s">
        <v>6</v>
      </c>
      <c r="B42" s="4"/>
      <c r="C42" s="4"/>
      <c r="D42" s="4"/>
      <c r="E42" s="4"/>
      <c r="F42" s="5"/>
      <c r="G42" s="4"/>
      <c r="H42" s="4"/>
      <c r="I42" s="4"/>
      <c r="J42" s="5"/>
      <c r="K42" s="4"/>
      <c r="L42" s="4"/>
      <c r="M42" s="6" t="e">
        <f>(J42-F42)/F42*100</f>
        <v>#DIV/0!</v>
      </c>
    </row>
    <row r="43" spans="1:14" hidden="1">
      <c r="A43" s="4" t="s">
        <v>5</v>
      </c>
      <c r="B43" s="4"/>
      <c r="C43" s="4"/>
      <c r="D43" s="4"/>
      <c r="E43" s="4"/>
      <c r="F43" s="5"/>
      <c r="G43" s="4"/>
      <c r="H43" s="4"/>
      <c r="I43" s="4"/>
      <c r="J43" s="5"/>
      <c r="K43" s="4"/>
      <c r="L43" s="4"/>
      <c r="M43" s="6" t="e">
        <f>(J43-F43)/F43*100</f>
        <v>#DIV/0!</v>
      </c>
    </row>
    <row r="44" spans="1:14" hidden="1">
      <c r="A44" s="4" t="s">
        <v>4</v>
      </c>
      <c r="B44" s="4"/>
      <c r="C44" s="4"/>
      <c r="D44" s="4"/>
      <c r="E44" s="4"/>
      <c r="F44" s="5"/>
      <c r="G44" s="4"/>
      <c r="H44" s="4"/>
      <c r="I44" s="4"/>
      <c r="J44" s="5"/>
      <c r="K44" s="4"/>
      <c r="L44" s="4"/>
      <c r="M44" s="6" t="e">
        <f>(J44-F44)/F44*100</f>
        <v>#DIV/0!</v>
      </c>
    </row>
    <row r="45" spans="1:14" hidden="1">
      <c r="A45" s="4" t="s">
        <v>3</v>
      </c>
      <c r="B45" s="4"/>
      <c r="C45" s="4"/>
      <c r="D45" s="4"/>
      <c r="E45" s="4"/>
      <c r="F45" s="5"/>
      <c r="G45" s="4"/>
      <c r="H45" s="4"/>
      <c r="I45" s="4"/>
      <c r="J45" s="5"/>
      <c r="K45" s="4"/>
      <c r="L45" s="4"/>
      <c r="M45" s="6" t="e">
        <f>(J45-F45)/F45*100</f>
        <v>#DIV/0!</v>
      </c>
    </row>
    <row r="46" spans="1:14" hidden="1">
      <c r="A46" s="4" t="s">
        <v>2</v>
      </c>
      <c r="B46" s="4"/>
      <c r="C46" s="4"/>
      <c r="D46" s="4"/>
      <c r="E46" s="4"/>
      <c r="F46" s="5"/>
      <c r="G46" s="4"/>
      <c r="H46" s="4"/>
      <c r="I46" s="4"/>
      <c r="J46" s="5"/>
      <c r="K46" s="4"/>
      <c r="L46" s="4"/>
      <c r="M46" s="6" t="e">
        <f>(J46-F46)/F46*100</f>
        <v>#DIV/0!</v>
      </c>
    </row>
    <row r="47" spans="1:14" hidden="1">
      <c r="A47" s="4" t="s">
        <v>1</v>
      </c>
      <c r="B47" s="4"/>
      <c r="C47" s="4"/>
      <c r="D47" s="4"/>
      <c r="E47" s="4"/>
      <c r="F47" s="5"/>
      <c r="G47" s="4"/>
      <c r="H47" s="4"/>
      <c r="I47" s="4"/>
      <c r="J47" s="5"/>
      <c r="K47" s="4"/>
      <c r="L47" s="4"/>
      <c r="M47" s="6" t="e">
        <f>(J47-F47)/F47*100</f>
        <v>#DIV/0!</v>
      </c>
    </row>
    <row r="48" spans="1:14" hidden="1">
      <c r="A48" s="4" t="s">
        <v>0</v>
      </c>
      <c r="B48" s="4"/>
      <c r="C48" s="4"/>
      <c r="D48" s="4"/>
      <c r="E48" s="4"/>
      <c r="F48" s="5"/>
      <c r="G48" s="4"/>
      <c r="H48" s="4"/>
      <c r="I48" s="4"/>
      <c r="J48" s="5"/>
      <c r="K48" s="4"/>
      <c r="L48" s="4"/>
      <c r="M48" s="6" t="e">
        <f>(J48-F48)/F48*100</f>
        <v>#DIV/0!</v>
      </c>
    </row>
    <row r="49" spans="1:13">
      <c r="A49" s="4"/>
      <c r="B49" s="4"/>
      <c r="C49" s="4"/>
      <c r="D49" s="4"/>
      <c r="E49" s="4"/>
      <c r="F49" s="5"/>
      <c r="G49" s="4"/>
      <c r="H49" s="4"/>
      <c r="I49" s="4"/>
      <c r="J49" s="5"/>
      <c r="K49" s="4"/>
      <c r="L49" s="4"/>
      <c r="M49" s="4"/>
    </row>
    <row r="50" spans="1:13">
      <c r="J50" s="3"/>
    </row>
  </sheetData>
  <autoFilter ref="A3:N48"/>
  <mergeCells count="2">
    <mergeCell ref="A1:N1"/>
    <mergeCell ref="O5:O9"/>
  </mergeCells>
  <phoneticPr fontId="2" type="noConversion"/>
  <printOptions horizontalCentered="1"/>
  <pageMargins left="0.55118110236220474" right="0.55118110236220474" top="0.59055118110236227" bottom="0.59055118110236227" header="0.51181102362204722" footer="0.31496062992125984"/>
  <pageSetup paperSize="9" scale="85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2015年收入</vt:lpstr>
      <vt:lpstr>'2015年收入'!Print_Area</vt:lpstr>
      <vt:lpstr>'2015年收入'!Print_Titles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zuoy</dc:creator>
  <cp:lastModifiedBy>zuoy</cp:lastModifiedBy>
  <dcterms:created xsi:type="dcterms:W3CDTF">2015-10-30T01:13:43Z</dcterms:created>
  <dcterms:modified xsi:type="dcterms:W3CDTF">2015-10-30T01:14:03Z</dcterms:modified>
</cp:coreProperties>
</file>